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s-03\гэс\ГОРСВЕТЭЛЕКТРОСБЫТ\САЙТ\Сайт Горсветэлектросбыт\3 Деятельность\Раскрытие информации по тарифам и ценам (п.20-а)\"/>
    </mc:Choice>
  </mc:AlternateContent>
  <bookViews>
    <workbookView xWindow="0" yWindow="0" windowWidth="16380" windowHeight="8190" tabRatio="812" activeTab="2"/>
  </bookViews>
  <sheets>
    <sheet name="2023" sheetId="4" r:id="rId1"/>
    <sheet name="2024" sheetId="5" r:id="rId2"/>
    <sheet name="2025" sheetId="6" r:id="rId3"/>
  </sheets>
  <definedNames>
    <definedName name="_xlnm.Print_Area" localSheetId="2">'2025'!$A$1:$N$22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" i="5" l="1"/>
  <c r="M21" i="4"/>
  <c r="K14" i="5" l="1"/>
  <c r="K13" i="5"/>
  <c r="K12" i="5"/>
  <c r="K11" i="5"/>
  <c r="K8" i="5" l="1"/>
  <c r="L8" i="5"/>
  <c r="J12" i="5"/>
  <c r="N12" i="5"/>
  <c r="N11" i="5"/>
  <c r="M12" i="5"/>
  <c r="D11" i="5"/>
  <c r="E11" i="5"/>
  <c r="F11" i="5"/>
  <c r="G11" i="5"/>
  <c r="H11" i="5"/>
  <c r="I11" i="5"/>
  <c r="J11" i="5"/>
  <c r="M11" i="5"/>
  <c r="D12" i="5"/>
  <c r="E12" i="5"/>
  <c r="F12" i="5"/>
  <c r="G12" i="5"/>
  <c r="H12" i="5"/>
  <c r="I12" i="5"/>
  <c r="L12" i="5"/>
  <c r="D13" i="5"/>
  <c r="E13" i="5"/>
  <c r="F13" i="5"/>
  <c r="G13" i="5"/>
  <c r="H13" i="5"/>
  <c r="I13" i="5"/>
  <c r="J13" i="5"/>
  <c r="L13" i="5"/>
  <c r="M13" i="5"/>
  <c r="N13" i="5"/>
  <c r="D14" i="5"/>
  <c r="E14" i="5"/>
  <c r="F14" i="5"/>
  <c r="G14" i="5"/>
  <c r="H14" i="5"/>
  <c r="I14" i="5"/>
  <c r="J14" i="5"/>
  <c r="L14" i="5"/>
  <c r="M14" i="5"/>
  <c r="N14" i="5"/>
  <c r="H22" i="4"/>
  <c r="I21" i="4"/>
  <c r="J21" i="4"/>
  <c r="K21" i="4"/>
  <c r="L21" i="4"/>
  <c r="N21" i="4"/>
  <c r="H21" i="4"/>
  <c r="D22" i="4"/>
  <c r="E22" i="4"/>
  <c r="F22" i="4"/>
  <c r="G22" i="4"/>
  <c r="I22" i="4"/>
  <c r="J22" i="4"/>
  <c r="K22" i="4"/>
  <c r="L22" i="4"/>
  <c r="M22" i="4"/>
  <c r="N22" i="4"/>
  <c r="C22" i="4"/>
  <c r="D11" i="4"/>
  <c r="E11" i="4"/>
  <c r="F11" i="4"/>
  <c r="G11" i="4"/>
  <c r="H11" i="4"/>
  <c r="I11" i="4"/>
  <c r="J11" i="4"/>
  <c r="K11" i="4"/>
  <c r="L11" i="4"/>
  <c r="M11" i="4"/>
  <c r="N11" i="4"/>
  <c r="D12" i="4"/>
  <c r="E12" i="4"/>
  <c r="F12" i="4"/>
  <c r="G12" i="4"/>
  <c r="H12" i="4"/>
  <c r="I12" i="4"/>
  <c r="J12" i="4"/>
  <c r="K12" i="4"/>
  <c r="L12" i="4"/>
  <c r="M12" i="4"/>
  <c r="N12" i="4"/>
  <c r="D14" i="4"/>
  <c r="F14" i="4"/>
  <c r="H14" i="4"/>
  <c r="J14" i="4"/>
  <c r="L14" i="4"/>
  <c r="N14" i="4"/>
  <c r="C12" i="4"/>
  <c r="C11" i="4"/>
  <c r="N8" i="4"/>
  <c r="N13" i="4" s="1"/>
  <c r="M8" i="4"/>
  <c r="M14" i="4" s="1"/>
  <c r="L8" i="4"/>
  <c r="L13" i="4" s="1"/>
  <c r="K8" i="4"/>
  <c r="K14" i="4" s="1"/>
  <c r="J8" i="4"/>
  <c r="J13" i="4" s="1"/>
  <c r="I8" i="4"/>
  <c r="I14" i="4" s="1"/>
  <c r="H8" i="4"/>
  <c r="H13" i="4" s="1"/>
  <c r="G8" i="4"/>
  <c r="G14" i="4" s="1"/>
  <c r="F8" i="4"/>
  <c r="F13" i="4" s="1"/>
  <c r="E8" i="4"/>
  <c r="E14" i="4" s="1"/>
  <c r="D8" i="4"/>
  <c r="D13" i="4" s="1"/>
  <c r="C8" i="4"/>
  <c r="C14" i="4" s="1"/>
  <c r="C8" i="5"/>
  <c r="M8" i="5"/>
  <c r="C11" i="5"/>
  <c r="C11" i="6"/>
  <c r="C8" i="6"/>
  <c r="D22" i="5"/>
  <c r="E22" i="5"/>
  <c r="F22" i="5"/>
  <c r="G22" i="5"/>
  <c r="H22" i="5"/>
  <c r="I22" i="5"/>
  <c r="J22" i="5"/>
  <c r="K22" i="5"/>
  <c r="L22" i="5"/>
  <c r="M22" i="5"/>
  <c r="N22" i="5"/>
  <c r="C22" i="5"/>
  <c r="N18" i="5"/>
  <c r="M18" i="5"/>
  <c r="L18" i="5"/>
  <c r="K18" i="5"/>
  <c r="J18" i="5"/>
  <c r="I18" i="5"/>
  <c r="H18" i="5"/>
  <c r="G18" i="5"/>
  <c r="F18" i="5"/>
  <c r="E18" i="5"/>
  <c r="D18" i="5"/>
  <c r="C18" i="5"/>
  <c r="C13" i="4" l="1"/>
  <c r="M13" i="4"/>
  <c r="K13" i="4"/>
  <c r="I13" i="4"/>
  <c r="G13" i="4"/>
  <c r="E13" i="4"/>
  <c r="D21" i="5" l="1"/>
  <c r="E21" i="5"/>
  <c r="F21" i="5"/>
  <c r="G21" i="5"/>
  <c r="H21" i="5"/>
  <c r="I21" i="5"/>
  <c r="J21" i="5"/>
  <c r="K21" i="5"/>
  <c r="L21" i="5"/>
  <c r="M21" i="5"/>
  <c r="N21" i="5"/>
  <c r="C21" i="5"/>
  <c r="C21" i="6"/>
  <c r="C13" i="5" l="1"/>
  <c r="C12" i="5"/>
  <c r="M14" i="6"/>
  <c r="M13" i="6"/>
  <c r="M12" i="6"/>
  <c r="M11" i="6"/>
  <c r="M8" i="6"/>
  <c r="N21" i="6"/>
  <c r="N22" i="6"/>
  <c r="M22" i="6"/>
  <c r="M21" i="6"/>
  <c r="C14" i="5" l="1"/>
  <c r="N8" i="6"/>
  <c r="N8" i="5" l="1"/>
  <c r="J8" i="5"/>
  <c r="I8" i="5"/>
  <c r="H8" i="5"/>
  <c r="G8" i="5"/>
  <c r="F8" i="5"/>
  <c r="E8" i="5"/>
  <c r="D8" i="5"/>
  <c r="F21" i="6" l="1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E21" i="6"/>
  <c r="D21" i="6"/>
  <c r="N14" i="6"/>
  <c r="E14" i="6"/>
  <c r="N13" i="6"/>
  <c r="K13" i="6"/>
  <c r="C13" i="6"/>
  <c r="N12" i="6"/>
  <c r="L12" i="6"/>
  <c r="K12" i="6"/>
  <c r="J12" i="6"/>
  <c r="I12" i="6"/>
  <c r="H12" i="6"/>
  <c r="G12" i="6"/>
  <c r="F12" i="6"/>
  <c r="E12" i="6"/>
  <c r="D12" i="6"/>
  <c r="C12" i="6"/>
  <c r="N11" i="6"/>
  <c r="L11" i="6"/>
  <c r="K11" i="6"/>
  <c r="J11" i="6"/>
  <c r="I11" i="6"/>
  <c r="H11" i="6"/>
  <c r="G11" i="6"/>
  <c r="F11" i="6"/>
  <c r="E11" i="6"/>
  <c r="D11" i="6"/>
  <c r="L8" i="6"/>
  <c r="L14" i="6" s="1"/>
  <c r="K8" i="6"/>
  <c r="K14" i="6" s="1"/>
  <c r="J8" i="6"/>
  <c r="J14" i="6" s="1"/>
  <c r="I8" i="6"/>
  <c r="I13" i="6" s="1"/>
  <c r="H8" i="6"/>
  <c r="H14" i="6" s="1"/>
  <c r="G8" i="6"/>
  <c r="G14" i="6" s="1"/>
  <c r="F8" i="6"/>
  <c r="F14" i="6" s="1"/>
  <c r="E8" i="6"/>
  <c r="E13" i="6" s="1"/>
  <c r="D8" i="6"/>
  <c r="D14" i="6" s="1"/>
  <c r="C14" i="6"/>
  <c r="G13" i="6" l="1"/>
  <c r="I14" i="6"/>
  <c r="D13" i="6"/>
  <c r="F13" i="6"/>
  <c r="H13" i="6"/>
  <c r="J13" i="6"/>
  <c r="L13" i="6"/>
</calcChain>
</file>

<file path=xl/sharedStrings.xml><?xml version="1.0" encoding="utf-8"?>
<sst xmlns="http://schemas.openxmlformats.org/spreadsheetml/2006/main" count="129" uniqueCount="31">
  <si>
    <t>Группа потребителей электроэнергии</t>
  </si>
  <si>
    <t>Уровень напря-жения</t>
  </si>
  <si>
    <t>Свободные (нерегулируемые) цены (без НДС), руб/кВт.ч.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</si>
  <si>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</si>
  <si>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</si>
  <si>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</si>
  <si>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</si>
  <si>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</si>
  <si>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</si>
  <si>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</si>
  <si>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</si>
  <si>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</si>
  <si>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</si>
  <si>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</si>
  <si>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</si>
  <si>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Прочие потребители</t>
  </si>
  <si>
    <t>Цена 1</t>
  </si>
  <si>
    <t>СН2</t>
  </si>
  <si>
    <t>НН</t>
  </si>
  <si>
    <t>Стоимость иных услуг, оказание которых является неотъемлемой частью поставки электроэнергии потребителю</t>
  </si>
  <si>
    <t>2023г.</t>
  </si>
  <si>
    <t>Цена 2 (4ЦК)</t>
  </si>
  <si>
    <t>2024г.</t>
  </si>
  <si>
    <t>Уровень напряжения</t>
  </si>
  <si>
    <t>2025г.</t>
  </si>
  <si>
    <t>Стоимость иных услуг, оказание которых является неотъемлемой частью поставки электроэнергии потребителю по поставщику 1</t>
  </si>
  <si>
    <t>Стоимость иных услуг, оказание которых является неотъемлемой частью поставки электроэнергии потребителю по поставщику 2</t>
  </si>
  <si>
    <t>в т. ч. цена покупки электроэнергии на розничном рынке у Поставщиков</t>
  </si>
  <si>
    <t>в т.ч. стоимость услуги по передаче электроэнергии</t>
  </si>
  <si>
    <t>в т. ч. цена покупки электроэнергии  у поставщика 2</t>
  </si>
  <si>
    <t>в т. ч. цена покупки электроэнергии у поставщика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</si>
</sst>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7" x14ac:knownFonts="1">
    <font>
      <sz val="11"/>
      <color rgb="FF000000"/>
      <name val="Calibri"/>
      <family val="2"/>
      <charset val="204"/>
    </font>
    <font>
      <b/>
      <sz val="7.5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7.5"/>
      <color rgb="FF000000"/>
      <name val="Times New Roman"/>
      <family val="1"/>
      <charset val="204"/>
    </font>
    <font>
      <sz val="7.5"/>
      <name val="Times New Roman"/>
      <family val="1"/>
      <charset val="204"/>
    </font>
    <font>
      <sz val="11"/>
      <name val="Calibri"/>
      <family val="2"/>
      <charset val="204"/>
    </font>
    <font>
      <sz val="7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view="pageBreakPreview" zoomScale="160" zoomScaleNormal="100" zoomScaleSheetLayoutView="160" zoomScalePageLayoutView="225" workbookViewId="0">
      <selection activeCell="B11" sqref="B11"/>
    </sheetView>
  </sheetViews>
  <sheetFormatPr defaultRowHeight="15" x14ac:dyDescent="0.25"/>
  <cols>
    <col min="1" max="1" width="20.5703125" style="1" customWidth="1"/>
    <col min="2" max="1025" width="8.7109375" style="1"/>
  </cols>
  <sheetData>
    <row r="1" spans="1:1024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32.25" customHeight="1" x14ac:dyDescent="0.25">
      <c r="A2" s="2" t="s">
        <v>0</v>
      </c>
      <c r="B2" s="33" t="s">
        <v>1</v>
      </c>
      <c r="C2" s="33" t="s">
        <v>2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5">
      <c r="A3" s="2" t="s">
        <v>20</v>
      </c>
      <c r="B3" s="33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8.5" customHeight="1" x14ac:dyDescent="0.25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" customFormat="1" ht="24.75" customHeight="1" x14ac:dyDescent="0.25">
      <c r="A5" s="32" t="s">
        <v>16</v>
      </c>
      <c r="B5" s="2" t="s">
        <v>17</v>
      </c>
      <c r="C5" s="14">
        <v>8.57</v>
      </c>
      <c r="D5" s="14">
        <v>8.85</v>
      </c>
      <c r="E5" s="14">
        <v>8.83</v>
      </c>
      <c r="F5" s="14">
        <v>8.7100000000000009</v>
      </c>
      <c r="G5" s="14">
        <v>8.6999999999999993</v>
      </c>
      <c r="H5" s="14">
        <v>8.93</v>
      </c>
      <c r="I5" s="14">
        <v>8.83</v>
      </c>
      <c r="J5" s="14">
        <v>8.81</v>
      </c>
      <c r="K5" s="14">
        <v>8.98</v>
      </c>
      <c r="L5" s="14">
        <v>8.8800000000000008</v>
      </c>
      <c r="M5" s="14">
        <v>8.93</v>
      </c>
      <c r="N5" s="14">
        <v>8.76</v>
      </c>
    </row>
    <row r="6" spans="1:1024" s="3" customFormat="1" ht="24.75" customHeight="1" x14ac:dyDescent="0.25">
      <c r="A6" s="32"/>
      <c r="B6" s="2" t="s">
        <v>18</v>
      </c>
      <c r="C6" s="14">
        <v>9.3699999999999992</v>
      </c>
      <c r="D6" s="14">
        <v>9.65</v>
      </c>
      <c r="E6" s="14">
        <v>9.23</v>
      </c>
      <c r="F6" s="14">
        <v>9.51</v>
      </c>
      <c r="G6" s="14">
        <v>9.5</v>
      </c>
      <c r="H6" s="14">
        <v>9.66</v>
      </c>
      <c r="I6" s="14">
        <v>9.56</v>
      </c>
      <c r="J6" s="14">
        <v>9.5399999999999991</v>
      </c>
      <c r="K6" s="14">
        <v>9.68</v>
      </c>
      <c r="L6" s="14">
        <v>9.58</v>
      </c>
      <c r="M6" s="14">
        <v>9.6300000000000008</v>
      </c>
      <c r="N6" s="14">
        <v>9.4600000000000009</v>
      </c>
    </row>
    <row r="7" spans="1:1024" ht="22.5" customHeight="1" x14ac:dyDescent="0.25">
      <c r="A7" s="29" t="s">
        <v>30</v>
      </c>
      <c r="B7" s="7"/>
      <c r="C7" s="17">
        <v>3.4511500000000002</v>
      </c>
      <c r="D7" s="17">
        <v>3.7769400000000002</v>
      </c>
      <c r="E7" s="17">
        <v>3.5285500000000001</v>
      </c>
      <c r="F7" s="17">
        <v>3.2976899999999998</v>
      </c>
      <c r="G7" s="17">
        <v>3.3212700000000002</v>
      </c>
      <c r="H7" s="17">
        <v>3.53173</v>
      </c>
      <c r="I7" s="17">
        <v>3.5051299999999999</v>
      </c>
      <c r="J7" s="17">
        <v>3.4210199999999999</v>
      </c>
      <c r="K7" s="17">
        <v>3.6124900000000002</v>
      </c>
      <c r="L7" s="17">
        <v>3.4349400000000001</v>
      </c>
      <c r="M7" s="17">
        <v>3.5507200000000001</v>
      </c>
      <c r="N7" s="17">
        <v>3.3841999999999999</v>
      </c>
      <c r="O7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8" customFormat="1" ht="23.25" customHeight="1" x14ac:dyDescent="0.25">
      <c r="A8" s="17" t="s">
        <v>29</v>
      </c>
      <c r="B8" s="7"/>
      <c r="C8" s="26">
        <f>7.82421-C9</f>
        <v>3.8871799999999999</v>
      </c>
      <c r="D8" s="26">
        <f>8.10146-D9</f>
        <v>4.1644299999999994</v>
      </c>
      <c r="E8" s="26">
        <f>7.99118-E9</f>
        <v>4.0541499999999999</v>
      </c>
      <c r="F8" s="26">
        <f>7.83896-F9</f>
        <v>3.9019300000000001</v>
      </c>
      <c r="G8" s="26">
        <f>7.81117-G9</f>
        <v>3.8741399999999997</v>
      </c>
      <c r="H8" s="26">
        <f>8.07118-H9</f>
        <v>4.13415</v>
      </c>
      <c r="I8" s="26">
        <f>7.9506-I9</f>
        <v>4.0135699999999996</v>
      </c>
      <c r="J8" s="26">
        <f>7.84848-J9</f>
        <v>3.9114500000000003</v>
      </c>
      <c r="K8" s="26">
        <f>8.1241-K9</f>
        <v>4.1870700000000003</v>
      </c>
      <c r="L8" s="26">
        <f>7.87387-L9</f>
        <v>3.9368400000000001</v>
      </c>
      <c r="M8" s="26">
        <f>7.96295-M9</f>
        <v>4.0259200000000002</v>
      </c>
      <c r="N8" s="21">
        <f>7.75376-N9</f>
        <v>3.8167299999999997</v>
      </c>
    </row>
    <row r="9" spans="1:1024" ht="24" customHeight="1" x14ac:dyDescent="0.25">
      <c r="A9" s="31" t="s">
        <v>28</v>
      </c>
      <c r="B9" s="4" t="s">
        <v>17</v>
      </c>
      <c r="C9" s="26">
        <v>3.93703</v>
      </c>
      <c r="D9" s="26">
        <v>3.93703</v>
      </c>
      <c r="E9" s="26">
        <v>3.93703</v>
      </c>
      <c r="F9" s="26">
        <v>3.93703</v>
      </c>
      <c r="G9" s="26">
        <v>3.93703</v>
      </c>
      <c r="H9" s="26">
        <v>3.93703</v>
      </c>
      <c r="I9" s="26">
        <v>3.93703</v>
      </c>
      <c r="J9" s="26">
        <v>3.93703</v>
      </c>
      <c r="K9" s="26">
        <v>3.93703</v>
      </c>
      <c r="L9" s="26">
        <v>3.93703</v>
      </c>
      <c r="M9" s="26">
        <v>3.93703</v>
      </c>
      <c r="N9" s="26">
        <v>3.93703</v>
      </c>
    </row>
    <row r="10" spans="1:1024" ht="24" customHeight="1" x14ac:dyDescent="0.25">
      <c r="A10" s="31"/>
      <c r="B10" s="4" t="s">
        <v>18</v>
      </c>
      <c r="C10" s="26">
        <v>5.0742200000000004</v>
      </c>
      <c r="D10" s="26">
        <v>5.0742200000000004</v>
      </c>
      <c r="E10" s="26">
        <v>5.0742200000000004</v>
      </c>
      <c r="F10" s="26">
        <v>5.0742200000000004</v>
      </c>
      <c r="G10" s="26">
        <v>5.0742200000000004</v>
      </c>
      <c r="H10" s="26">
        <v>5.0742200000000004</v>
      </c>
      <c r="I10" s="26">
        <v>5.0742200000000004</v>
      </c>
      <c r="J10" s="26">
        <v>5.0742200000000004</v>
      </c>
      <c r="K10" s="26">
        <v>5.0742200000000004</v>
      </c>
      <c r="L10" s="26">
        <v>5.0742200000000004</v>
      </c>
      <c r="M10" s="26">
        <v>5.0742200000000004</v>
      </c>
      <c r="N10" s="26">
        <v>5.0742200000000004</v>
      </c>
    </row>
    <row r="11" spans="1:1024" ht="31.5" customHeight="1" x14ac:dyDescent="0.25">
      <c r="A11" s="31" t="s">
        <v>25</v>
      </c>
      <c r="B11" s="4" t="s">
        <v>17</v>
      </c>
      <c r="C11" s="5">
        <f>C5-C7-C9</f>
        <v>1.1818200000000001</v>
      </c>
      <c r="D11" s="5">
        <f t="shared" ref="D11:N11" si="0">D5-D7-D9</f>
        <v>1.1360299999999999</v>
      </c>
      <c r="E11" s="5">
        <f t="shared" si="0"/>
        <v>1.36442</v>
      </c>
      <c r="F11" s="5">
        <f t="shared" si="0"/>
        <v>1.4752800000000015</v>
      </c>
      <c r="G11" s="5">
        <f t="shared" si="0"/>
        <v>1.4416999999999991</v>
      </c>
      <c r="H11" s="5">
        <f t="shared" si="0"/>
        <v>1.4612400000000001</v>
      </c>
      <c r="I11" s="5">
        <f t="shared" si="0"/>
        <v>1.3878400000000006</v>
      </c>
      <c r="J11" s="5">
        <f t="shared" si="0"/>
        <v>1.4519500000000001</v>
      </c>
      <c r="K11" s="5">
        <f t="shared" si="0"/>
        <v>1.4304800000000002</v>
      </c>
      <c r="L11" s="5">
        <f t="shared" si="0"/>
        <v>1.5080300000000006</v>
      </c>
      <c r="M11" s="5">
        <f t="shared" si="0"/>
        <v>1.4422499999999996</v>
      </c>
      <c r="N11" s="5">
        <f t="shared" si="0"/>
        <v>1.4387699999999999</v>
      </c>
    </row>
    <row r="12" spans="1:1024" ht="31.5" customHeight="1" x14ac:dyDescent="0.25">
      <c r="A12" s="31"/>
      <c r="B12" s="4" t="s">
        <v>18</v>
      </c>
      <c r="C12" s="5">
        <f>C6-C7-C10</f>
        <v>0.84462999999999866</v>
      </c>
      <c r="D12" s="5">
        <f t="shared" ref="D12:N12" si="1">D6-D7-D10</f>
        <v>0.79884000000000022</v>
      </c>
      <c r="E12" s="5">
        <f t="shared" si="1"/>
        <v>0.62722999999999995</v>
      </c>
      <c r="F12" s="5">
        <f t="shared" si="1"/>
        <v>1.13809</v>
      </c>
      <c r="G12" s="5">
        <f t="shared" si="1"/>
        <v>1.1045099999999994</v>
      </c>
      <c r="H12" s="5">
        <f t="shared" si="1"/>
        <v>1.0540500000000002</v>
      </c>
      <c r="I12" s="5">
        <f t="shared" si="1"/>
        <v>0.98065000000000069</v>
      </c>
      <c r="J12" s="5">
        <f t="shared" si="1"/>
        <v>1.0447599999999984</v>
      </c>
      <c r="K12" s="5">
        <f t="shared" si="1"/>
        <v>0.99328999999999912</v>
      </c>
      <c r="L12" s="5">
        <f t="shared" si="1"/>
        <v>1.0708399999999996</v>
      </c>
      <c r="M12" s="5">
        <f t="shared" si="1"/>
        <v>1.0050600000000003</v>
      </c>
      <c r="N12" s="5">
        <f t="shared" si="1"/>
        <v>1.0015800000000006</v>
      </c>
    </row>
    <row r="13" spans="1:1024" ht="31.5" customHeight="1" x14ac:dyDescent="0.25">
      <c r="A13" s="31" t="s">
        <v>26</v>
      </c>
      <c r="B13" s="25" t="s">
        <v>17</v>
      </c>
      <c r="C13" s="5">
        <f>C5-C8-C9</f>
        <v>0.7457900000000004</v>
      </c>
      <c r="D13" s="5">
        <f t="shared" ref="D13:N13" si="2">D5-D8-D9</f>
        <v>0.74854000000000021</v>
      </c>
      <c r="E13" s="5">
        <f t="shared" si="2"/>
        <v>0.83882000000000012</v>
      </c>
      <c r="F13" s="5">
        <f t="shared" si="2"/>
        <v>0.8710400000000007</v>
      </c>
      <c r="G13" s="5">
        <f t="shared" si="2"/>
        <v>0.88882999999999956</v>
      </c>
      <c r="H13" s="5">
        <f t="shared" si="2"/>
        <v>0.85881999999999969</v>
      </c>
      <c r="I13" s="5">
        <f t="shared" si="2"/>
        <v>0.8794000000000004</v>
      </c>
      <c r="J13" s="5">
        <f t="shared" si="2"/>
        <v>0.96152000000000015</v>
      </c>
      <c r="K13" s="5">
        <f t="shared" si="2"/>
        <v>0.85590000000000011</v>
      </c>
      <c r="L13" s="5">
        <f t="shared" si="2"/>
        <v>1.0061300000000006</v>
      </c>
      <c r="M13" s="5">
        <f t="shared" si="2"/>
        <v>0.96704999999999952</v>
      </c>
      <c r="N13" s="5">
        <f t="shared" si="2"/>
        <v>1.00624</v>
      </c>
    </row>
    <row r="14" spans="1:1024" ht="31.5" customHeight="1" x14ac:dyDescent="0.25">
      <c r="A14" s="31"/>
      <c r="B14" s="25" t="s">
        <v>18</v>
      </c>
      <c r="C14" s="5">
        <f>C6-C8-C10</f>
        <v>0.40859999999999896</v>
      </c>
      <c r="D14" s="5">
        <f t="shared" ref="D14:N14" si="3">D6-D8-D10</f>
        <v>0.41135000000000055</v>
      </c>
      <c r="E14" s="5">
        <f t="shared" si="3"/>
        <v>0.10163000000000011</v>
      </c>
      <c r="F14" s="5">
        <f t="shared" si="3"/>
        <v>0.53384999999999927</v>
      </c>
      <c r="G14" s="5">
        <f t="shared" si="3"/>
        <v>0.55163999999999991</v>
      </c>
      <c r="H14" s="5">
        <f t="shared" si="3"/>
        <v>0.45162999999999975</v>
      </c>
      <c r="I14" s="5">
        <f t="shared" si="3"/>
        <v>0.47221000000000046</v>
      </c>
      <c r="J14" s="5">
        <f t="shared" si="3"/>
        <v>0.55432999999999844</v>
      </c>
      <c r="K14" s="5">
        <f t="shared" si="3"/>
        <v>0.41870999999999903</v>
      </c>
      <c r="L14" s="5">
        <f t="shared" si="3"/>
        <v>0.56893999999999956</v>
      </c>
      <c r="M14" s="5">
        <f t="shared" si="3"/>
        <v>0.52986000000000022</v>
      </c>
      <c r="N14" s="5">
        <f t="shared" si="3"/>
        <v>0.56905000000000072</v>
      </c>
    </row>
    <row r="15" spans="1:1024" ht="27.75" customHeight="1" x14ac:dyDescent="0.25">
      <c r="A15" s="32" t="s">
        <v>21</v>
      </c>
      <c r="B15" s="2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6.72</v>
      </c>
      <c r="I15" s="6">
        <v>6.52</v>
      </c>
      <c r="J15" s="6">
        <v>6.52</v>
      </c>
      <c r="K15" s="6">
        <v>6.66</v>
      </c>
      <c r="L15" s="6">
        <v>6.56</v>
      </c>
      <c r="M15" s="6">
        <v>6.82</v>
      </c>
      <c r="N15" s="6">
        <v>6.58</v>
      </c>
    </row>
    <row r="16" spans="1:1024" ht="27.75" customHeight="1" x14ac:dyDescent="0.25">
      <c r="A16" s="32"/>
      <c r="B16" s="2" t="s">
        <v>18</v>
      </c>
      <c r="C16" s="6">
        <v>7.82</v>
      </c>
      <c r="D16" s="6">
        <v>8.49</v>
      </c>
      <c r="E16" s="6">
        <v>8.11</v>
      </c>
      <c r="F16" s="6">
        <v>8.08</v>
      </c>
      <c r="G16" s="6">
        <v>7.93</v>
      </c>
      <c r="H16" s="6">
        <v>8.09</v>
      </c>
      <c r="I16" s="6">
        <v>7.96</v>
      </c>
      <c r="J16" s="6">
        <v>7.81</v>
      </c>
      <c r="K16" s="6">
        <v>8.0399999999999991</v>
      </c>
      <c r="L16" s="6">
        <v>7.83</v>
      </c>
      <c r="M16" s="6">
        <v>7.9</v>
      </c>
      <c r="N16" s="6">
        <v>7.69</v>
      </c>
    </row>
    <row r="17" spans="1:14" ht="27.75" customHeight="1" x14ac:dyDescent="0.25">
      <c r="A17" s="31" t="s">
        <v>27</v>
      </c>
      <c r="B17" s="4" t="s">
        <v>17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3.6416300000000001</v>
      </c>
      <c r="I17" s="5">
        <v>3.5502799999999999</v>
      </c>
      <c r="J17" s="5">
        <v>3.45242</v>
      </c>
      <c r="K17" s="5">
        <v>3.5570300000000001</v>
      </c>
      <c r="L17" s="5">
        <v>3.51206</v>
      </c>
      <c r="M17" s="5">
        <v>3.6445799999999999</v>
      </c>
      <c r="N17" s="5">
        <v>3.4668100000000002</v>
      </c>
    </row>
    <row r="18" spans="1:14" ht="27.75" customHeight="1" x14ac:dyDescent="0.25">
      <c r="A18" s="31"/>
      <c r="B18" s="4" t="s">
        <v>18</v>
      </c>
      <c r="C18" s="5">
        <v>3.76234</v>
      </c>
      <c r="D18" s="5">
        <v>4.2209099999999999</v>
      </c>
      <c r="E18" s="5">
        <v>4.1317000000000004</v>
      </c>
      <c r="F18" s="5">
        <v>4.0110999999999999</v>
      </c>
      <c r="G18" s="5">
        <v>3.9530599999999998</v>
      </c>
      <c r="H18" s="5">
        <v>4.0595299999999996</v>
      </c>
      <c r="I18" s="5">
        <v>3.9895100000000001</v>
      </c>
      <c r="J18" s="5">
        <v>3.8696999999999999</v>
      </c>
      <c r="K18" s="5">
        <v>3.9780899999999999</v>
      </c>
      <c r="L18" s="5">
        <v>3.9373999999999998</v>
      </c>
      <c r="M18" s="5">
        <v>3.9493499999999999</v>
      </c>
      <c r="N18" s="5">
        <v>3.7877100000000001</v>
      </c>
    </row>
    <row r="19" spans="1:14" ht="27.75" customHeight="1" x14ac:dyDescent="0.25">
      <c r="A19" s="31" t="s">
        <v>28</v>
      </c>
      <c r="B19" s="4" t="s">
        <v>17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2.6406999999999998</v>
      </c>
      <c r="I19" s="25">
        <v>2.52922</v>
      </c>
      <c r="J19" s="25">
        <v>2.5127999999999999</v>
      </c>
      <c r="K19" s="25">
        <v>2.34965</v>
      </c>
      <c r="L19" s="25">
        <v>2.4781300000000002</v>
      </c>
      <c r="M19" s="25">
        <v>2.73306</v>
      </c>
      <c r="N19" s="25">
        <v>2.6743100000000002</v>
      </c>
    </row>
    <row r="20" spans="1:14" ht="27.75" customHeight="1" x14ac:dyDescent="0.25">
      <c r="A20" s="31"/>
      <c r="B20" s="4" t="s">
        <v>18</v>
      </c>
      <c r="C20" s="4">
        <v>3.6143299999999998</v>
      </c>
      <c r="D20" s="4">
        <v>3.8274599999999999</v>
      </c>
      <c r="E20" s="4">
        <v>3.5358800000000001</v>
      </c>
      <c r="F20" s="4">
        <v>3.6296300000000001</v>
      </c>
      <c r="G20" s="4">
        <v>3.5386099999999998</v>
      </c>
      <c r="H20" s="4">
        <v>3.5884900000000002</v>
      </c>
      <c r="I20" s="4">
        <v>3.5263499999999999</v>
      </c>
      <c r="J20" s="4">
        <v>3.4969100000000002</v>
      </c>
      <c r="K20" s="4">
        <v>3.6247199999999999</v>
      </c>
      <c r="L20" s="4">
        <v>3.4481600000000001</v>
      </c>
      <c r="M20" s="4">
        <v>3.5088599999999999</v>
      </c>
      <c r="N20" s="4">
        <v>3.4651800000000001</v>
      </c>
    </row>
    <row r="21" spans="1:14" ht="27.75" customHeight="1" x14ac:dyDescent="0.25">
      <c r="A21" s="31" t="s">
        <v>19</v>
      </c>
      <c r="B21" s="4" t="s">
        <v>17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f>H15-H17-H19</f>
        <v>0.43766999999999978</v>
      </c>
      <c r="I21" s="5">
        <f t="shared" ref="I21:N21" si="4">I15-I17-I19</f>
        <v>0.44049999999999967</v>
      </c>
      <c r="J21" s="5">
        <f t="shared" si="4"/>
        <v>0.55477999999999961</v>
      </c>
      <c r="K21" s="5">
        <f t="shared" si="4"/>
        <v>0.75331999999999999</v>
      </c>
      <c r="L21" s="5">
        <f t="shared" si="4"/>
        <v>0.56980999999999948</v>
      </c>
      <c r="M21" s="5">
        <f>M15-M17-M19</f>
        <v>0.44236000000000031</v>
      </c>
      <c r="N21" s="5">
        <f t="shared" si="4"/>
        <v>0.43887999999999971</v>
      </c>
    </row>
    <row r="22" spans="1:14" ht="27.75" customHeight="1" x14ac:dyDescent="0.25">
      <c r="A22" s="31"/>
      <c r="B22" s="4" t="s">
        <v>18</v>
      </c>
      <c r="C22" s="5">
        <f>C16-C18-C20</f>
        <v>0.44333000000000045</v>
      </c>
      <c r="D22" s="5">
        <f t="shared" ref="D22:N22" si="5">D16-D18-D20</f>
        <v>0.44163000000000041</v>
      </c>
      <c r="E22" s="5">
        <f t="shared" si="5"/>
        <v>0.44241999999999893</v>
      </c>
      <c r="F22" s="5">
        <f t="shared" si="5"/>
        <v>0.43927000000000005</v>
      </c>
      <c r="G22" s="5">
        <f t="shared" si="5"/>
        <v>0.43833000000000011</v>
      </c>
      <c r="H22" s="5">
        <f>H16-H18-H20</f>
        <v>0.44198000000000004</v>
      </c>
      <c r="I22" s="5">
        <f t="shared" si="5"/>
        <v>0.44413999999999998</v>
      </c>
      <c r="J22" s="5">
        <f t="shared" si="5"/>
        <v>0.44338999999999951</v>
      </c>
      <c r="K22" s="5">
        <f t="shared" si="5"/>
        <v>0.4371899999999993</v>
      </c>
      <c r="L22" s="5">
        <f t="shared" si="5"/>
        <v>0.44444000000000017</v>
      </c>
      <c r="M22" s="5">
        <f t="shared" si="5"/>
        <v>0.44179000000000057</v>
      </c>
      <c r="N22" s="5">
        <f t="shared" si="5"/>
        <v>0.43711000000000011</v>
      </c>
    </row>
  </sheetData>
  <mergeCells count="11">
    <mergeCell ref="B2:B3"/>
    <mergeCell ref="C2:N2"/>
    <mergeCell ref="A4:N4"/>
    <mergeCell ref="A5:A6"/>
    <mergeCell ref="A19:A20"/>
    <mergeCell ref="A21:A22"/>
    <mergeCell ref="A9:A10"/>
    <mergeCell ref="A11:A12"/>
    <mergeCell ref="A15:A16"/>
    <mergeCell ref="A17:A18"/>
    <mergeCell ref="A13:A14"/>
  </mergeCells>
  <pageMargins left="0.7" right="0.7" top="0.75" bottom="0.75" header="0.51180555555555496" footer="0.51180555555555496"/>
  <pageSetup paperSize="9" scale="7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view="pageBreakPreview" zoomScale="140" zoomScaleNormal="100" zoomScaleSheetLayoutView="140" zoomScalePageLayoutView="225" workbookViewId="0">
      <selection activeCell="O14" sqref="O14"/>
    </sheetView>
  </sheetViews>
  <sheetFormatPr defaultRowHeight="15" x14ac:dyDescent="0.25"/>
  <cols>
    <col min="1" max="1" width="20.42578125" style="1" customWidth="1"/>
    <col min="2" max="1025" width="8.7109375" style="1"/>
  </cols>
  <sheetData>
    <row r="1" spans="1:1024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32.25" customHeight="1" x14ac:dyDescent="0.25">
      <c r="A2" s="2" t="s">
        <v>0</v>
      </c>
      <c r="B2" s="33" t="s">
        <v>1</v>
      </c>
      <c r="C2" s="33" t="s">
        <v>2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5">
      <c r="A3" s="2" t="s">
        <v>22</v>
      </c>
      <c r="B3" s="33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8.5" customHeight="1" x14ac:dyDescent="0.25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" customFormat="1" ht="24.75" customHeight="1" x14ac:dyDescent="0.25">
      <c r="A5" s="32" t="s">
        <v>16</v>
      </c>
      <c r="B5" s="2" t="s">
        <v>17</v>
      </c>
      <c r="C5" s="6">
        <v>8.8699999999999992</v>
      </c>
      <c r="D5" s="6">
        <v>8.9988700000000001</v>
      </c>
      <c r="E5" s="6">
        <v>8.7988700000000009</v>
      </c>
      <c r="F5" s="6">
        <v>8.9988700000000001</v>
      </c>
      <c r="G5" s="6">
        <v>8.99878</v>
      </c>
      <c r="H5" s="6">
        <v>9.0988199999999999</v>
      </c>
      <c r="I5" s="6">
        <v>10.38</v>
      </c>
      <c r="J5" s="6">
        <v>10.48</v>
      </c>
      <c r="K5" s="6">
        <v>10.48</v>
      </c>
      <c r="L5" s="6">
        <v>10.41</v>
      </c>
      <c r="M5" s="6">
        <v>10.58</v>
      </c>
      <c r="N5" s="6">
        <v>10.28</v>
      </c>
    </row>
    <row r="6" spans="1:1024" s="3" customFormat="1" ht="24.75" customHeight="1" x14ac:dyDescent="0.25">
      <c r="A6" s="32"/>
      <c r="B6" s="2" t="s">
        <v>18</v>
      </c>
      <c r="C6" s="6">
        <v>9.5</v>
      </c>
      <c r="D6" s="6">
        <v>9.4999800000000008</v>
      </c>
      <c r="E6" s="6">
        <v>9.2999799999999997</v>
      </c>
      <c r="F6" s="6">
        <v>9.3999799999999993</v>
      </c>
      <c r="G6" s="6">
        <v>9.2999700000000001</v>
      </c>
      <c r="H6" s="6">
        <v>9.40001</v>
      </c>
      <c r="I6" s="6">
        <v>10.84</v>
      </c>
      <c r="J6" s="6">
        <v>10.88</v>
      </c>
      <c r="K6" s="6">
        <v>10.88</v>
      </c>
      <c r="L6" s="6">
        <v>10.81</v>
      </c>
      <c r="M6" s="6">
        <v>10.98</v>
      </c>
      <c r="N6" s="6">
        <v>10.68</v>
      </c>
    </row>
    <row r="7" spans="1:1024" ht="23.25" customHeight="1" x14ac:dyDescent="0.25">
      <c r="A7" s="29" t="s">
        <v>30</v>
      </c>
      <c r="B7" s="7"/>
      <c r="C7" s="7">
        <v>3.3235899999999998</v>
      </c>
      <c r="D7" s="7">
        <v>3.64201</v>
      </c>
      <c r="E7" s="7">
        <v>3.2573699999999999</v>
      </c>
      <c r="F7" s="7">
        <v>3.37365</v>
      </c>
      <c r="G7" s="7">
        <v>3.3139099999999999</v>
      </c>
      <c r="H7" s="7">
        <v>3.56555</v>
      </c>
      <c r="I7" s="7">
        <v>4.2807399999999998</v>
      </c>
      <c r="J7" s="7">
        <v>4.2492299999999998</v>
      </c>
      <c r="K7" s="7">
        <v>4.3895900000000001</v>
      </c>
      <c r="L7" s="7">
        <v>4.36761</v>
      </c>
      <c r="M7" s="7">
        <v>4.51295</v>
      </c>
      <c r="N7" s="7">
        <v>4.1917099999999996</v>
      </c>
      <c r="O7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8" customFormat="1" ht="23.25" customHeight="1" x14ac:dyDescent="0.25">
      <c r="A8" s="17" t="s">
        <v>29</v>
      </c>
      <c r="B8" s="7"/>
      <c r="C8" s="4">
        <f>7.81952-C9</f>
        <v>3.8824899999999998</v>
      </c>
      <c r="D8" s="4">
        <f>8.09434-D9</f>
        <v>4.1573100000000007</v>
      </c>
      <c r="E8" s="4">
        <f>7.90295-E9</f>
        <v>3.9659199999999997</v>
      </c>
      <c r="F8" s="4">
        <f>7.98123-F9</f>
        <v>4.0442</v>
      </c>
      <c r="G8" s="4">
        <f>7.76956-G9</f>
        <v>3.8325300000000002</v>
      </c>
      <c r="H8" s="4">
        <f>7.90815-H9</f>
        <v>3.97112</v>
      </c>
      <c r="I8" s="4">
        <f>9.19603-I9</f>
        <v>4.4714400000000003</v>
      </c>
      <c r="J8" s="4">
        <f>9.23589-J9</f>
        <v>4.5112999999999994</v>
      </c>
      <c r="K8" s="4">
        <f>9.52891-K9</f>
        <v>4.8043199999999997</v>
      </c>
      <c r="L8" s="4">
        <f>9.45113-L9</f>
        <v>4.7265399999999991</v>
      </c>
      <c r="M8" s="4">
        <f>9.58731-M9</f>
        <v>4.8627200000000004</v>
      </c>
      <c r="N8" s="5">
        <f>9.26752-N9</f>
        <v>4.5429299999999992</v>
      </c>
    </row>
    <row r="9" spans="1:1024" ht="23.25" customHeight="1" x14ac:dyDescent="0.25">
      <c r="A9" s="31" t="s">
        <v>28</v>
      </c>
      <c r="B9" s="4" t="s">
        <v>17</v>
      </c>
      <c r="C9" s="4">
        <v>3.93703</v>
      </c>
      <c r="D9" s="4">
        <v>3.93703</v>
      </c>
      <c r="E9" s="4">
        <v>3.93703</v>
      </c>
      <c r="F9" s="4">
        <v>3.93703</v>
      </c>
      <c r="G9" s="4">
        <v>3.93703</v>
      </c>
      <c r="H9" s="4">
        <v>3.93703</v>
      </c>
      <c r="I9" s="4">
        <v>4.7245900000000001</v>
      </c>
      <c r="J9" s="4">
        <v>4.7245900000000001</v>
      </c>
      <c r="K9" s="4">
        <v>4.7245900000000001</v>
      </c>
      <c r="L9" s="4">
        <v>4.7245900000000001</v>
      </c>
      <c r="M9" s="4">
        <v>4.7245900000000001</v>
      </c>
      <c r="N9" s="4">
        <v>4.7245900000000001</v>
      </c>
    </row>
    <row r="10" spans="1:1024" ht="23.25" customHeight="1" x14ac:dyDescent="0.25">
      <c r="A10" s="31"/>
      <c r="B10" s="4" t="s">
        <v>18</v>
      </c>
      <c r="C10" s="4">
        <v>5.0742200000000004</v>
      </c>
      <c r="D10" s="4">
        <v>5.0742200000000004</v>
      </c>
      <c r="E10" s="4">
        <v>5.0742200000000004</v>
      </c>
      <c r="F10" s="4">
        <v>5.0742200000000004</v>
      </c>
      <c r="G10" s="4">
        <v>5.0742200000000004</v>
      </c>
      <c r="H10" s="4">
        <v>5.0742200000000004</v>
      </c>
      <c r="I10" s="4">
        <v>6.0891799999999998</v>
      </c>
      <c r="J10" s="4">
        <v>6.0891799999999998</v>
      </c>
      <c r="K10" s="4">
        <v>6.0891799999999998</v>
      </c>
      <c r="L10" s="4">
        <v>6.0891799999999998</v>
      </c>
      <c r="M10" s="4">
        <v>6.0891799999999998</v>
      </c>
      <c r="N10" s="4">
        <v>6.0891799999999998</v>
      </c>
    </row>
    <row r="11" spans="1:1024" ht="33.75" customHeight="1" x14ac:dyDescent="0.25">
      <c r="A11" s="31" t="s">
        <v>25</v>
      </c>
      <c r="B11" s="25" t="s">
        <v>17</v>
      </c>
      <c r="C11" s="5">
        <f>C5-C7-C9</f>
        <v>1.6093799999999998</v>
      </c>
      <c r="D11" s="5">
        <f t="shared" ref="D11:M11" si="0">D5-D7-D9</f>
        <v>1.4198300000000001</v>
      </c>
      <c r="E11" s="5">
        <f t="shared" si="0"/>
        <v>1.604470000000001</v>
      </c>
      <c r="F11" s="5">
        <f t="shared" si="0"/>
        <v>1.6881900000000005</v>
      </c>
      <c r="G11" s="5">
        <f t="shared" si="0"/>
        <v>1.7478400000000001</v>
      </c>
      <c r="H11" s="5">
        <f t="shared" si="0"/>
        <v>1.5962399999999999</v>
      </c>
      <c r="I11" s="5">
        <f t="shared" si="0"/>
        <v>1.3746700000000009</v>
      </c>
      <c r="J11" s="5">
        <f t="shared" si="0"/>
        <v>1.5061800000000005</v>
      </c>
      <c r="K11" s="5">
        <f>K5-K7-K9</f>
        <v>1.3658200000000003</v>
      </c>
      <c r="L11" s="5">
        <f>L5-L7-L9</f>
        <v>1.3178000000000001</v>
      </c>
      <c r="M11" s="5">
        <f t="shared" si="0"/>
        <v>1.34246</v>
      </c>
      <c r="N11" s="5">
        <f>N5-N7-N9</f>
        <v>1.3636999999999997</v>
      </c>
    </row>
    <row r="12" spans="1:1024" ht="33.75" customHeight="1" x14ac:dyDescent="0.25">
      <c r="A12" s="31"/>
      <c r="B12" s="25" t="s">
        <v>18</v>
      </c>
      <c r="C12" s="5">
        <f>C6-C7-C10</f>
        <v>1.1021900000000002</v>
      </c>
      <c r="D12" s="5">
        <f t="shared" ref="D12:L12" si="1">D6-D7-D10</f>
        <v>0.78375000000000039</v>
      </c>
      <c r="E12" s="5">
        <f t="shared" si="1"/>
        <v>0.96838999999999942</v>
      </c>
      <c r="F12" s="5">
        <f t="shared" si="1"/>
        <v>0.95210999999999935</v>
      </c>
      <c r="G12" s="5">
        <f t="shared" si="1"/>
        <v>0.91183999999999976</v>
      </c>
      <c r="H12" s="5">
        <f t="shared" si="1"/>
        <v>0.76023999999999958</v>
      </c>
      <c r="I12" s="5">
        <f t="shared" si="1"/>
        <v>0.47008000000000028</v>
      </c>
      <c r="J12" s="5">
        <f>J6-J7-J10</f>
        <v>0.54159000000000113</v>
      </c>
      <c r="K12" s="5">
        <f>K6-K7-K10</f>
        <v>0.40123000000000086</v>
      </c>
      <c r="L12" s="5">
        <f t="shared" si="1"/>
        <v>0.35321000000000069</v>
      </c>
      <c r="M12" s="5">
        <f>M6-M7-M10</f>
        <v>0.37787000000000059</v>
      </c>
      <c r="N12" s="5">
        <f>N6-N7-N10</f>
        <v>0.3991100000000003</v>
      </c>
    </row>
    <row r="13" spans="1:1024" ht="34.5" customHeight="1" x14ac:dyDescent="0.25">
      <c r="A13" s="31" t="s">
        <v>26</v>
      </c>
      <c r="B13" s="4" t="s">
        <v>17</v>
      </c>
      <c r="C13" s="5">
        <f>C5-C8-C9</f>
        <v>1.0504799999999994</v>
      </c>
      <c r="D13" s="5">
        <f t="shared" ref="D13:N13" si="2">D5-D8-D9</f>
        <v>0.90452999999999939</v>
      </c>
      <c r="E13" s="5">
        <f t="shared" si="2"/>
        <v>0.89592000000000116</v>
      </c>
      <c r="F13" s="5">
        <f t="shared" si="2"/>
        <v>1.0176400000000001</v>
      </c>
      <c r="G13" s="5">
        <f t="shared" si="2"/>
        <v>1.2292199999999998</v>
      </c>
      <c r="H13" s="5">
        <f t="shared" si="2"/>
        <v>1.1906699999999999</v>
      </c>
      <c r="I13" s="5">
        <f t="shared" si="2"/>
        <v>1.1839700000000004</v>
      </c>
      <c r="J13" s="5">
        <f t="shared" si="2"/>
        <v>1.2441100000000009</v>
      </c>
      <c r="K13" s="5">
        <f>K5-K8-K9</f>
        <v>0.95109000000000066</v>
      </c>
      <c r="L13" s="5">
        <f t="shared" si="2"/>
        <v>0.958870000000001</v>
      </c>
      <c r="M13" s="5">
        <f t="shared" si="2"/>
        <v>0.99268999999999963</v>
      </c>
      <c r="N13" s="5">
        <f t="shared" si="2"/>
        <v>1.01248</v>
      </c>
    </row>
    <row r="14" spans="1:1024" ht="34.5" customHeight="1" x14ac:dyDescent="0.25">
      <c r="A14" s="31"/>
      <c r="B14" s="4" t="s">
        <v>18</v>
      </c>
      <c r="C14" s="5">
        <f>C6-C8-C10</f>
        <v>0.54328999999999983</v>
      </c>
      <c r="D14" s="5">
        <f t="shared" ref="D14:N14" si="3">D6-D8-D10</f>
        <v>0.26844999999999963</v>
      </c>
      <c r="E14" s="5">
        <f t="shared" si="3"/>
        <v>0.25983999999999963</v>
      </c>
      <c r="F14" s="5">
        <f t="shared" si="3"/>
        <v>0.28155999999999892</v>
      </c>
      <c r="G14" s="5">
        <f t="shared" si="3"/>
        <v>0.39321999999999946</v>
      </c>
      <c r="H14" s="5">
        <f t="shared" si="3"/>
        <v>0.3546699999999996</v>
      </c>
      <c r="I14" s="5">
        <f t="shared" si="3"/>
        <v>0.27937999999999974</v>
      </c>
      <c r="J14" s="5">
        <f t="shared" si="3"/>
        <v>0.27952000000000155</v>
      </c>
      <c r="K14" s="30">
        <f>K6-K8-K10</f>
        <v>-1.3499999999998735E-2</v>
      </c>
      <c r="L14" s="30">
        <f t="shared" si="3"/>
        <v>-5.719999999998393E-3</v>
      </c>
      <c r="M14" s="5">
        <f t="shared" si="3"/>
        <v>2.8100000000000236E-2</v>
      </c>
      <c r="N14" s="5">
        <f t="shared" si="3"/>
        <v>4.7890000000000654E-2</v>
      </c>
    </row>
    <row r="15" spans="1:1024" ht="31.5" customHeight="1" x14ac:dyDescent="0.25">
      <c r="A15" s="32" t="s">
        <v>21</v>
      </c>
      <c r="B15" s="2" t="s">
        <v>17</v>
      </c>
      <c r="C15" s="2">
        <v>6.73</v>
      </c>
      <c r="D15" s="2">
        <v>6.6664000000000003</v>
      </c>
      <c r="E15" s="2">
        <v>6.5001899999999999</v>
      </c>
      <c r="F15" s="2">
        <v>6.66472</v>
      </c>
      <c r="G15" s="2">
        <v>6.3966200000000004</v>
      </c>
      <c r="H15" s="2">
        <v>6.4124400000000001</v>
      </c>
      <c r="I15" s="2">
        <v>7.7561299999999997</v>
      </c>
      <c r="J15" s="2">
        <v>9.5017899999999997</v>
      </c>
      <c r="K15" s="2">
        <v>8.0241000000000007</v>
      </c>
      <c r="L15" s="6">
        <v>7.6701199999999998</v>
      </c>
      <c r="M15" s="6">
        <v>8.9402399999999993</v>
      </c>
      <c r="N15" s="6">
        <v>7.1443300000000001</v>
      </c>
    </row>
    <row r="16" spans="1:1024" ht="31.5" customHeight="1" x14ac:dyDescent="0.25">
      <c r="A16" s="32"/>
      <c r="B16" s="2" t="s">
        <v>18</v>
      </c>
      <c r="C16" s="6">
        <v>7.77</v>
      </c>
      <c r="D16" s="6">
        <v>8.1999999999999993</v>
      </c>
      <c r="E16" s="6">
        <v>7.84</v>
      </c>
      <c r="F16" s="6">
        <v>8.0299999999999994</v>
      </c>
      <c r="G16" s="6">
        <v>7.7087500000000002</v>
      </c>
      <c r="H16" s="6">
        <v>7.8164199999999999</v>
      </c>
      <c r="I16" s="6">
        <v>9.1543700000000001</v>
      </c>
      <c r="J16" s="6">
        <v>9.27895</v>
      </c>
      <c r="K16" s="6">
        <v>9.7210000000000001</v>
      </c>
      <c r="L16" s="6">
        <v>9.5238700000000005</v>
      </c>
      <c r="M16" s="6">
        <v>9.4835999999999991</v>
      </c>
      <c r="N16" s="6">
        <v>9.3570600000000006</v>
      </c>
    </row>
    <row r="17" spans="1:1025" ht="31.5" customHeight="1" x14ac:dyDescent="0.25">
      <c r="A17" s="31" t="s">
        <v>27</v>
      </c>
      <c r="B17" s="4" t="s">
        <v>17</v>
      </c>
      <c r="C17" s="5">
        <v>3.5443579999999999</v>
      </c>
      <c r="D17" s="4">
        <v>3.6371799999999999</v>
      </c>
      <c r="E17" s="4">
        <v>3.5220600000000002</v>
      </c>
      <c r="F17" s="4">
        <v>3.60039</v>
      </c>
      <c r="G17" s="4">
        <v>3.4519700000000002</v>
      </c>
      <c r="H17" s="4">
        <v>3.44733</v>
      </c>
      <c r="I17" s="4">
        <v>4.1834300000000004</v>
      </c>
      <c r="J17" s="4">
        <v>4.8091400000000002</v>
      </c>
      <c r="K17" s="4">
        <v>4.4562900000000001</v>
      </c>
      <c r="L17" s="4">
        <v>4.2943100000000003</v>
      </c>
      <c r="M17" s="4">
        <v>4.6996500000000001</v>
      </c>
      <c r="N17" s="4">
        <v>3.9974400000000001</v>
      </c>
    </row>
    <row r="18" spans="1:1025" s="28" customFormat="1" ht="31.5" customHeight="1" x14ac:dyDescent="0.25">
      <c r="A18" s="31"/>
      <c r="B18" s="17" t="s">
        <v>18</v>
      </c>
      <c r="C18" s="17">
        <f>7.32778-C20</f>
        <v>3.7823599999999997</v>
      </c>
      <c r="D18" s="17">
        <f>7.7626-D20</f>
        <v>4.0754000000000001</v>
      </c>
      <c r="E18" s="17">
        <f>7.40078-E20</f>
        <v>3.8938200000000003</v>
      </c>
      <c r="F18" s="17">
        <f>7.59326-F20</f>
        <v>3.9795599999999998</v>
      </c>
      <c r="G18" s="17">
        <f>7.25875-G20</f>
        <v>3.6843900000000001</v>
      </c>
      <c r="H18" s="17">
        <f>7.36642-H20</f>
        <v>3.8906999999999998</v>
      </c>
      <c r="I18" s="17">
        <f>8.70437-I20</f>
        <v>4.4155100000000012</v>
      </c>
      <c r="J18" s="17">
        <f>8.82895-J20</f>
        <v>4.5366300000000006</v>
      </c>
      <c r="K18" s="17">
        <f>9.271-K20</f>
        <v>4.7278300000000009</v>
      </c>
      <c r="L18" s="17">
        <f>9.07387-L20</f>
        <v>4.6182599999999994</v>
      </c>
      <c r="M18" s="17">
        <f>9.033599-M20</f>
        <v>4.6894090000000004</v>
      </c>
      <c r="N18" s="17">
        <f>8.90706-N20</f>
        <v>4.4630699999999992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  <c r="AMJ18" s="27"/>
      <c r="AMK18" s="27"/>
    </row>
    <row r="19" spans="1:1025" s="28" customFormat="1" ht="31.5" customHeight="1" x14ac:dyDescent="0.25">
      <c r="A19" s="31" t="s">
        <v>28</v>
      </c>
      <c r="B19" s="17" t="s">
        <v>17</v>
      </c>
      <c r="C19" s="17">
        <v>2.7414700000000001</v>
      </c>
      <c r="D19" s="17">
        <v>2.52922</v>
      </c>
      <c r="E19" s="17">
        <v>2.4781300000000002</v>
      </c>
      <c r="F19" s="17">
        <v>2.56433</v>
      </c>
      <c r="G19" s="17">
        <v>2.4446500000000002</v>
      </c>
      <c r="H19" s="17">
        <v>2.4651100000000001</v>
      </c>
      <c r="I19" s="17">
        <v>3.0727000000000002</v>
      </c>
      <c r="J19" s="17">
        <v>4.1926500000000004</v>
      </c>
      <c r="K19" s="17">
        <v>3.0678100000000001</v>
      </c>
      <c r="L19" s="17">
        <v>2.87581</v>
      </c>
      <c r="M19" s="17">
        <v>3.7405900000000001</v>
      </c>
      <c r="N19" s="17">
        <v>2.64689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7"/>
      <c r="AMJ19" s="27"/>
      <c r="AMK19" s="27"/>
    </row>
    <row r="20" spans="1:1025" s="28" customFormat="1" ht="31.5" customHeight="1" x14ac:dyDescent="0.25">
      <c r="A20" s="31"/>
      <c r="B20" s="17" t="s">
        <v>18</v>
      </c>
      <c r="C20" s="17">
        <v>3.54542</v>
      </c>
      <c r="D20" s="17">
        <v>3.6871999999999998</v>
      </c>
      <c r="E20" s="17">
        <v>3.5069599999999999</v>
      </c>
      <c r="F20" s="17">
        <v>3.6137000000000001</v>
      </c>
      <c r="G20" s="17">
        <v>3.57436</v>
      </c>
      <c r="H20" s="17">
        <v>3.4757199999999999</v>
      </c>
      <c r="I20" s="17">
        <v>4.2888599999999997</v>
      </c>
      <c r="J20" s="17">
        <v>4.2923200000000001</v>
      </c>
      <c r="K20" s="17">
        <v>4.5431699999999999</v>
      </c>
      <c r="L20" s="17">
        <v>4.4556100000000001</v>
      </c>
      <c r="M20" s="17">
        <v>4.3441900000000002</v>
      </c>
      <c r="N20" s="17">
        <v>4.4439900000000003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  <c r="AMK20" s="27"/>
    </row>
    <row r="21" spans="1:1025" ht="31.5" customHeight="1" x14ac:dyDescent="0.25">
      <c r="A21" s="31" t="s">
        <v>19</v>
      </c>
      <c r="B21" s="4" t="s">
        <v>17</v>
      </c>
      <c r="C21" s="5">
        <f>C15-C17-C19</f>
        <v>0.44417200000000046</v>
      </c>
      <c r="D21" s="5">
        <f t="shared" ref="D21:N21" si="4">D15-D17-D19</f>
        <v>0.50000000000000044</v>
      </c>
      <c r="E21" s="5">
        <f t="shared" si="4"/>
        <v>0.49999999999999956</v>
      </c>
      <c r="F21" s="5">
        <f t="shared" si="4"/>
        <v>0.5</v>
      </c>
      <c r="G21" s="5">
        <f t="shared" si="4"/>
        <v>0.5</v>
      </c>
      <c r="H21" s="5">
        <f t="shared" si="4"/>
        <v>0.5</v>
      </c>
      <c r="I21" s="5">
        <f t="shared" si="4"/>
        <v>0.49999999999999911</v>
      </c>
      <c r="J21" s="5">
        <f t="shared" si="4"/>
        <v>0.49999999999999911</v>
      </c>
      <c r="K21" s="5">
        <f t="shared" si="4"/>
        <v>0.50000000000000044</v>
      </c>
      <c r="L21" s="5">
        <f t="shared" si="4"/>
        <v>0.49999999999999956</v>
      </c>
      <c r="M21" s="5">
        <f t="shared" si="4"/>
        <v>0.49999999999999911</v>
      </c>
      <c r="N21" s="5">
        <f t="shared" si="4"/>
        <v>0.5</v>
      </c>
    </row>
    <row r="22" spans="1:1025" ht="31.5" customHeight="1" x14ac:dyDescent="0.25">
      <c r="A22" s="31"/>
      <c r="B22" s="4" t="s">
        <v>18</v>
      </c>
      <c r="C22" s="5">
        <f>C16-C18-C20</f>
        <v>0.44221999999999984</v>
      </c>
      <c r="D22" s="5">
        <f t="shared" ref="D22:N22" si="5">D16-D18-D20</f>
        <v>0.43739999999999934</v>
      </c>
      <c r="E22" s="5">
        <f t="shared" si="5"/>
        <v>0.43921999999999972</v>
      </c>
      <c r="F22" s="5">
        <f t="shared" si="5"/>
        <v>0.43673999999999991</v>
      </c>
      <c r="G22" s="5">
        <f t="shared" si="5"/>
        <v>0.44999999999999973</v>
      </c>
      <c r="H22" s="5">
        <f t="shared" si="5"/>
        <v>0.45000000000000018</v>
      </c>
      <c r="I22" s="5">
        <f t="shared" si="5"/>
        <v>0.44999999999999929</v>
      </c>
      <c r="J22" s="5">
        <f t="shared" si="5"/>
        <v>0.44999999999999929</v>
      </c>
      <c r="K22" s="5">
        <f t="shared" si="5"/>
        <v>0.44999999999999929</v>
      </c>
      <c r="L22" s="5">
        <f t="shared" si="5"/>
        <v>0.45000000000000107</v>
      </c>
      <c r="M22" s="5">
        <f t="shared" si="5"/>
        <v>0.45000099999999854</v>
      </c>
      <c r="N22" s="5">
        <f t="shared" si="5"/>
        <v>0.45000000000000107</v>
      </c>
    </row>
  </sheetData>
  <mergeCells count="11">
    <mergeCell ref="B2:B3"/>
    <mergeCell ref="C2:N2"/>
    <mergeCell ref="A4:N4"/>
    <mergeCell ref="A5:A6"/>
    <mergeCell ref="A11:A12"/>
    <mergeCell ref="A17:A18"/>
    <mergeCell ref="A19:A20"/>
    <mergeCell ref="A21:A22"/>
    <mergeCell ref="A9:A10"/>
    <mergeCell ref="A13:A14"/>
    <mergeCell ref="A15:A16"/>
  </mergeCells>
  <pageMargins left="0.7" right="0.7" top="0.75" bottom="0.75" header="0.51180555555555496" footer="0.51180555555555496"/>
  <pageSetup paperSize="9" scale="75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tabSelected="1" view="pageBreakPreview" zoomScale="150" zoomScaleNormal="100" zoomScaleSheetLayoutView="150" zoomScalePageLayoutView="170" workbookViewId="0">
      <selection activeCell="C5" sqref="C5:N22"/>
    </sheetView>
  </sheetViews>
  <sheetFormatPr defaultRowHeight="15" x14ac:dyDescent="0.25"/>
  <cols>
    <col min="1" max="1" width="19.42578125" style="12" customWidth="1"/>
    <col min="2" max="1025" width="8.7109375" style="12"/>
    <col min="1026" max="16384" width="9.140625" style="11"/>
  </cols>
  <sheetData>
    <row r="1" spans="1:102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</row>
    <row r="2" spans="1:1025" ht="32.25" customHeight="1" x14ac:dyDescent="0.25">
      <c r="A2" s="13" t="s">
        <v>0</v>
      </c>
      <c r="B2" s="32" t="s">
        <v>23</v>
      </c>
      <c r="C2" s="32" t="s">
        <v>2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</row>
    <row r="3" spans="1:1025" ht="28.5" customHeight="1" x14ac:dyDescent="0.25">
      <c r="A3" s="13" t="s">
        <v>24</v>
      </c>
      <c r="B3" s="32"/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</row>
    <row r="4" spans="1:1025" ht="28.5" customHeight="1" x14ac:dyDescent="0.25">
      <c r="A4" s="35" t="s">
        <v>15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</row>
    <row r="5" spans="1:1025" s="15" customFormat="1" ht="24.75" customHeight="1" x14ac:dyDescent="0.25">
      <c r="A5" s="32" t="s">
        <v>16</v>
      </c>
      <c r="B5" s="13" t="s">
        <v>17</v>
      </c>
      <c r="C5" s="14">
        <v>10.39</v>
      </c>
      <c r="D5" s="14">
        <v>10.53</v>
      </c>
      <c r="E5" s="14">
        <v>10.33</v>
      </c>
      <c r="F5" s="14">
        <v>10.4</v>
      </c>
      <c r="G5" s="14">
        <v>10.39</v>
      </c>
      <c r="H5" s="14">
        <v>10.49</v>
      </c>
      <c r="I5" s="14">
        <v>10.99</v>
      </c>
      <c r="J5" s="14">
        <v>11.29</v>
      </c>
      <c r="K5" s="14">
        <v>11.59</v>
      </c>
      <c r="L5" s="14">
        <v>11.49</v>
      </c>
      <c r="M5" s="14">
        <v>11.89</v>
      </c>
      <c r="N5" s="14">
        <v>11.87</v>
      </c>
    </row>
    <row r="6" spans="1:1025" s="15" customFormat="1" ht="24.75" customHeight="1" x14ac:dyDescent="0.25">
      <c r="A6" s="32"/>
      <c r="B6" s="13" t="s">
        <v>18</v>
      </c>
      <c r="C6" s="14">
        <v>10.86</v>
      </c>
      <c r="D6" s="14">
        <v>10.99</v>
      </c>
      <c r="E6" s="14">
        <v>10.79</v>
      </c>
      <c r="F6" s="14">
        <v>10.86</v>
      </c>
      <c r="G6" s="14">
        <v>10.85</v>
      </c>
      <c r="H6" s="14">
        <v>10.89</v>
      </c>
      <c r="I6" s="14">
        <v>11.84</v>
      </c>
      <c r="J6" s="14">
        <v>12.11</v>
      </c>
      <c r="K6" s="14">
        <v>12.41</v>
      </c>
      <c r="L6" s="14">
        <v>12.32</v>
      </c>
      <c r="M6" s="14">
        <v>12.89</v>
      </c>
      <c r="N6" s="14">
        <v>12.84</v>
      </c>
    </row>
    <row r="7" spans="1:1025" ht="24.75" customHeight="1" x14ac:dyDescent="0.25">
      <c r="A7" s="16" t="s">
        <v>30</v>
      </c>
      <c r="B7" s="17"/>
      <c r="C7" s="36">
        <v>4.3787099999999999</v>
      </c>
      <c r="D7" s="36">
        <v>4.6459700000000002</v>
      </c>
      <c r="E7" s="36">
        <v>4.33718</v>
      </c>
      <c r="F7" s="36">
        <v>4.4648399999999997</v>
      </c>
      <c r="G7" s="36">
        <v>4.1236100000000002</v>
      </c>
      <c r="H7" s="36">
        <v>4.4736500000000001</v>
      </c>
      <c r="I7" s="36">
        <v>4.7238699999999998</v>
      </c>
      <c r="J7" s="36">
        <v>4.8217600000000003</v>
      </c>
      <c r="K7" s="36">
        <v>5.0742500000000001</v>
      </c>
      <c r="L7" s="36">
        <v>4.8248699999999998</v>
      </c>
      <c r="M7" s="36">
        <v>5.0306600000000001</v>
      </c>
      <c r="N7" s="36">
        <v>4.9956500000000004</v>
      </c>
      <c r="O7" s="18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23" customFormat="1" ht="24.75" customHeight="1" x14ac:dyDescent="0.25">
      <c r="A8" s="17" t="s">
        <v>29</v>
      </c>
      <c r="B8" s="17"/>
      <c r="C8" s="21">
        <f>9.38086-C9</f>
        <v>4.6562700000000001</v>
      </c>
      <c r="D8" s="21">
        <f>9.52373-D9</f>
        <v>4.7991400000000004</v>
      </c>
      <c r="E8" s="21">
        <f>9.36711-E9</f>
        <v>4.6425200000000002</v>
      </c>
      <c r="F8" s="21">
        <f>9.43223-F9</f>
        <v>4.7076400000000005</v>
      </c>
      <c r="G8" s="21">
        <f>9.14743-G9</f>
        <v>4.4228399999999999</v>
      </c>
      <c r="H8" s="21">
        <f>9.30707-H9</f>
        <v>4.5824799999999994</v>
      </c>
      <c r="I8" s="21">
        <f>10.39181-I9</f>
        <v>4.9679799999999998</v>
      </c>
      <c r="J8" s="21">
        <f>10.62952-J9</f>
        <v>5.2056899999999997</v>
      </c>
      <c r="K8" s="21">
        <f>10.85621-K9</f>
        <v>5.4323800000000011</v>
      </c>
      <c r="L8" s="21">
        <f>10.73318-L9</f>
        <v>5.3093500000000011</v>
      </c>
      <c r="M8" s="21">
        <f>11.03746-M9</f>
        <v>5.6136299999999997</v>
      </c>
      <c r="N8" s="21">
        <f>10.88859-N9</f>
        <v>5.464760000000001</v>
      </c>
      <c r="O8" s="22"/>
    </row>
    <row r="9" spans="1:1025" s="12" customFormat="1" ht="24.75" customHeight="1" x14ac:dyDescent="0.25">
      <c r="A9" s="31" t="s">
        <v>28</v>
      </c>
      <c r="B9" s="16" t="s">
        <v>17</v>
      </c>
      <c r="C9" s="21">
        <v>4.7245900000000001</v>
      </c>
      <c r="D9" s="21">
        <v>4.7245900000000001</v>
      </c>
      <c r="E9" s="21">
        <v>4.7245900000000001</v>
      </c>
      <c r="F9" s="21">
        <v>4.7245900000000001</v>
      </c>
      <c r="G9" s="21">
        <v>4.7245900000000001</v>
      </c>
      <c r="H9" s="21">
        <v>4.7245900000000001</v>
      </c>
      <c r="I9" s="21">
        <v>5.4238299999999997</v>
      </c>
      <c r="J9" s="21">
        <v>5.4238299999999997</v>
      </c>
      <c r="K9" s="21">
        <v>5.4238299999999997</v>
      </c>
      <c r="L9" s="21">
        <v>5.4238299999999997</v>
      </c>
      <c r="M9" s="21">
        <v>5.4238299999999997</v>
      </c>
      <c r="N9" s="21">
        <v>5.4238299999999997</v>
      </c>
      <c r="O9" s="11"/>
    </row>
    <row r="10" spans="1:1025" s="12" customFormat="1" ht="24.75" customHeight="1" x14ac:dyDescent="0.25">
      <c r="A10" s="31"/>
      <c r="B10" s="16" t="s">
        <v>18</v>
      </c>
      <c r="C10" s="21">
        <v>6.0891799999999998</v>
      </c>
      <c r="D10" s="21">
        <v>6.0891799999999998</v>
      </c>
      <c r="E10" s="21">
        <v>6.0891799999999998</v>
      </c>
      <c r="F10" s="21">
        <v>6.0891799999999998</v>
      </c>
      <c r="G10" s="21">
        <v>6.0891799999999998</v>
      </c>
      <c r="H10" s="21">
        <v>6.0891799999999998</v>
      </c>
      <c r="I10" s="21">
        <v>6.7772600000000001</v>
      </c>
      <c r="J10" s="21">
        <v>6.7772600000000001</v>
      </c>
      <c r="K10" s="21">
        <v>6.7772600000000001</v>
      </c>
      <c r="L10" s="21">
        <v>6.7772600000000001</v>
      </c>
      <c r="M10" s="21">
        <v>6.7772600000000001</v>
      </c>
      <c r="N10" s="21">
        <v>6.7772600000000001</v>
      </c>
      <c r="O10" s="11"/>
    </row>
    <row r="11" spans="1:1025" ht="31.5" customHeight="1" x14ac:dyDescent="0.25">
      <c r="A11" s="31" t="s">
        <v>25</v>
      </c>
      <c r="B11" s="16" t="s">
        <v>17</v>
      </c>
      <c r="C11" s="21">
        <f>C5-C7-C9</f>
        <v>1.2867000000000006</v>
      </c>
      <c r="D11" s="21">
        <f t="shared" ref="D11:N11" si="0">D5-D7-D9</f>
        <v>1.1594399999999991</v>
      </c>
      <c r="E11" s="21">
        <f t="shared" si="0"/>
        <v>1.26823</v>
      </c>
      <c r="F11" s="21">
        <f t="shared" si="0"/>
        <v>1.2105700000000006</v>
      </c>
      <c r="G11" s="21">
        <f t="shared" si="0"/>
        <v>1.5418000000000003</v>
      </c>
      <c r="H11" s="21">
        <f t="shared" si="0"/>
        <v>1.29176</v>
      </c>
      <c r="I11" s="21">
        <f t="shared" si="0"/>
        <v>0.84230000000000071</v>
      </c>
      <c r="J11" s="21">
        <f t="shared" si="0"/>
        <v>1.0444099999999992</v>
      </c>
      <c r="K11" s="21">
        <f t="shared" si="0"/>
        <v>1.09192</v>
      </c>
      <c r="L11" s="21">
        <f t="shared" si="0"/>
        <v>1.2413000000000007</v>
      </c>
      <c r="M11" s="21">
        <f>M5-M7-M9</f>
        <v>1.4355100000000007</v>
      </c>
      <c r="N11" s="21">
        <f t="shared" si="0"/>
        <v>1.4505199999999991</v>
      </c>
      <c r="O11" s="11"/>
    </row>
    <row r="12" spans="1:1025" ht="31.5" customHeight="1" x14ac:dyDescent="0.25">
      <c r="A12" s="31"/>
      <c r="B12" s="16" t="s">
        <v>18</v>
      </c>
      <c r="C12" s="21">
        <f t="shared" ref="C12:N12" si="1">C6-C7-C10</f>
        <v>0.39210999999999974</v>
      </c>
      <c r="D12" s="21">
        <f t="shared" si="1"/>
        <v>0.25485000000000024</v>
      </c>
      <c r="E12" s="21">
        <f t="shared" si="1"/>
        <v>0.3636399999999993</v>
      </c>
      <c r="F12" s="21">
        <f t="shared" si="1"/>
        <v>0.30597999999999992</v>
      </c>
      <c r="G12" s="21">
        <f t="shared" si="1"/>
        <v>0.63720999999999961</v>
      </c>
      <c r="H12" s="21">
        <f t="shared" si="1"/>
        <v>0.32717000000000063</v>
      </c>
      <c r="I12" s="21">
        <f t="shared" si="1"/>
        <v>0.33887</v>
      </c>
      <c r="J12" s="21">
        <f t="shared" si="1"/>
        <v>0.5109799999999991</v>
      </c>
      <c r="K12" s="21">
        <f t="shared" si="1"/>
        <v>0.55848999999999993</v>
      </c>
      <c r="L12" s="21">
        <f t="shared" si="1"/>
        <v>0.71787000000000045</v>
      </c>
      <c r="M12" s="21">
        <f>M6-M7-M10</f>
        <v>1.0820800000000004</v>
      </c>
      <c r="N12" s="21">
        <f t="shared" si="1"/>
        <v>1.0670899999999994</v>
      </c>
      <c r="O12" s="11"/>
    </row>
    <row r="13" spans="1:1025" ht="31.5" customHeight="1" x14ac:dyDescent="0.25">
      <c r="A13" s="31" t="s">
        <v>26</v>
      </c>
      <c r="B13" s="16" t="s">
        <v>17</v>
      </c>
      <c r="C13" s="21">
        <f t="shared" ref="C13:N13" si="2">C5-C8-C9</f>
        <v>1.0091400000000004</v>
      </c>
      <c r="D13" s="21">
        <f t="shared" si="2"/>
        <v>1.0062699999999989</v>
      </c>
      <c r="E13" s="21">
        <f t="shared" si="2"/>
        <v>0.9628899999999998</v>
      </c>
      <c r="F13" s="21">
        <f t="shared" si="2"/>
        <v>0.9677699999999998</v>
      </c>
      <c r="G13" s="21">
        <f t="shared" si="2"/>
        <v>1.2425700000000006</v>
      </c>
      <c r="H13" s="21">
        <f t="shared" si="2"/>
        <v>1.1829300000000007</v>
      </c>
      <c r="I13" s="21">
        <f t="shared" si="2"/>
        <v>0.59819000000000067</v>
      </c>
      <c r="J13" s="21">
        <f t="shared" si="2"/>
        <v>0.66047999999999973</v>
      </c>
      <c r="K13" s="21">
        <f t="shared" si="2"/>
        <v>0.73378999999999905</v>
      </c>
      <c r="L13" s="21">
        <f t="shared" si="2"/>
        <v>0.75681999999999938</v>
      </c>
      <c r="M13" s="21">
        <f>M5-M8-M9</f>
        <v>0.85254000000000119</v>
      </c>
      <c r="N13" s="21">
        <f t="shared" si="2"/>
        <v>0.98140999999999856</v>
      </c>
      <c r="O13" s="11"/>
    </row>
    <row r="14" spans="1:1025" ht="31.5" customHeight="1" x14ac:dyDescent="0.25">
      <c r="A14" s="31"/>
      <c r="B14" s="16" t="s">
        <v>18</v>
      </c>
      <c r="C14" s="21">
        <f t="shared" ref="C14:N14" si="3">C6-C8-C10</f>
        <v>0.11454999999999949</v>
      </c>
      <c r="D14" s="21">
        <f t="shared" si="3"/>
        <v>0.10167999999999999</v>
      </c>
      <c r="E14" s="21">
        <f t="shared" si="3"/>
        <v>5.829999999999913E-2</v>
      </c>
      <c r="F14" s="21">
        <f t="shared" si="3"/>
        <v>6.3179999999999126E-2</v>
      </c>
      <c r="G14" s="21">
        <f t="shared" si="3"/>
        <v>0.33797999999999995</v>
      </c>
      <c r="H14" s="21">
        <f t="shared" si="3"/>
        <v>0.21834000000000131</v>
      </c>
      <c r="I14" s="21">
        <f t="shared" si="3"/>
        <v>9.4759999999999955E-2</v>
      </c>
      <c r="J14" s="21">
        <f t="shared" si="3"/>
        <v>0.12704999999999966</v>
      </c>
      <c r="K14" s="21">
        <f t="shared" si="3"/>
        <v>0.20035999999999898</v>
      </c>
      <c r="L14" s="21">
        <f t="shared" si="3"/>
        <v>0.2333899999999991</v>
      </c>
      <c r="M14" s="21">
        <f>M6-M8-M10</f>
        <v>0.49911000000000083</v>
      </c>
      <c r="N14" s="21">
        <f t="shared" si="3"/>
        <v>0.59797999999999885</v>
      </c>
      <c r="O14" s="11"/>
    </row>
    <row r="15" spans="1:1025" ht="31.5" customHeight="1" x14ac:dyDescent="0.25">
      <c r="A15" s="32" t="s">
        <v>21</v>
      </c>
      <c r="B15" s="13" t="s">
        <v>17</v>
      </c>
      <c r="C15" s="14">
        <v>7.3606100000000003</v>
      </c>
      <c r="D15" s="14">
        <v>8.8787599999999998</v>
      </c>
      <c r="E15" s="14">
        <v>9.1008099999999992</v>
      </c>
      <c r="F15" s="14">
        <v>8.9114100000000001</v>
      </c>
      <c r="G15" s="14">
        <v>8.7902699999999996</v>
      </c>
      <c r="H15" s="14">
        <v>8.7233699999999992</v>
      </c>
      <c r="I15" s="14">
        <v>9.7129300000000001</v>
      </c>
      <c r="J15" s="14">
        <v>10.359</v>
      </c>
      <c r="K15" s="14">
        <v>10.54021</v>
      </c>
      <c r="L15" s="14">
        <v>10.181139999999999</v>
      </c>
      <c r="M15" s="14">
        <v>10.524839999999999</v>
      </c>
      <c r="N15" s="14">
        <v>10.299810000000001</v>
      </c>
      <c r="O15" s="11"/>
    </row>
    <row r="16" spans="1:1025" ht="31.5" customHeight="1" x14ac:dyDescent="0.25">
      <c r="A16" s="32"/>
      <c r="B16" s="13" t="s">
        <v>18</v>
      </c>
      <c r="C16" s="14">
        <v>9.6170899999999993</v>
      </c>
      <c r="D16" s="14">
        <v>10.07795</v>
      </c>
      <c r="E16" s="14">
        <v>9.4708799999999993</v>
      </c>
      <c r="F16" s="14">
        <v>9.8003</v>
      </c>
      <c r="G16" s="14">
        <v>9.4089899999999993</v>
      </c>
      <c r="H16" s="14">
        <v>9.5893899999999999</v>
      </c>
      <c r="I16" s="14">
        <v>10.527290000000001</v>
      </c>
      <c r="J16" s="14">
        <v>11.21508</v>
      </c>
      <c r="K16" s="14">
        <v>11.04218</v>
      </c>
      <c r="L16" s="14">
        <v>10.89152</v>
      </c>
      <c r="M16" s="14">
        <v>11.218070000000001</v>
      </c>
      <c r="N16" s="14">
        <v>11.09</v>
      </c>
      <c r="O16" s="11"/>
    </row>
    <row r="17" spans="1:15" ht="31.5" customHeight="1" x14ac:dyDescent="0.25">
      <c r="A17" s="31" t="s">
        <v>27</v>
      </c>
      <c r="B17" s="16" t="s">
        <v>17</v>
      </c>
      <c r="C17" s="21">
        <v>4.2137099999999998</v>
      </c>
      <c r="D17" s="21">
        <v>4.3776000000000002</v>
      </c>
      <c r="E17" s="21">
        <v>4.4287299999999998</v>
      </c>
      <c r="F17" s="21">
        <v>4.4081799999999998</v>
      </c>
      <c r="G17" s="21">
        <v>4.2870400000000002</v>
      </c>
      <c r="H17" s="21">
        <v>4.2947699999999998</v>
      </c>
      <c r="I17" s="21">
        <v>4.48691</v>
      </c>
      <c r="J17" s="21">
        <v>4.8333300000000001</v>
      </c>
      <c r="K17" s="21">
        <v>4.8821899999999996</v>
      </c>
      <c r="L17" s="21">
        <v>4.7605300000000002</v>
      </c>
      <c r="M17" s="21">
        <v>4.9509400000000001</v>
      </c>
      <c r="N17" s="21">
        <v>4.8744300000000003</v>
      </c>
      <c r="O17" s="24"/>
    </row>
    <row r="18" spans="1:15" ht="31.5" customHeight="1" x14ac:dyDescent="0.25">
      <c r="A18" s="31"/>
      <c r="B18" s="16" t="s">
        <v>18</v>
      </c>
      <c r="C18" s="21">
        <v>4.6223599999999996</v>
      </c>
      <c r="D18" s="21">
        <v>4.8170900000000003</v>
      </c>
      <c r="E18" s="21">
        <v>4.6266699999999998</v>
      </c>
      <c r="F18" s="21">
        <v>4.77393</v>
      </c>
      <c r="G18" s="21">
        <v>4.6257400000000004</v>
      </c>
      <c r="H18" s="21">
        <v>4.6900199999999996</v>
      </c>
      <c r="I18" s="21">
        <v>5.0644</v>
      </c>
      <c r="J18" s="21">
        <v>5.2690400000000004</v>
      </c>
      <c r="K18" s="21">
        <v>5.4268099999999997</v>
      </c>
      <c r="L18" s="21">
        <v>5.11226</v>
      </c>
      <c r="M18" s="21">
        <v>5.3246500000000001</v>
      </c>
      <c r="N18" s="21">
        <v>5.2677800000000001</v>
      </c>
      <c r="O18" s="24"/>
    </row>
    <row r="19" spans="1:15" ht="31.5" customHeight="1" x14ac:dyDescent="0.25">
      <c r="A19" s="31" t="s">
        <v>28</v>
      </c>
      <c r="B19" s="16" t="s">
        <v>17</v>
      </c>
      <c r="C19" s="21">
        <v>2.64689</v>
      </c>
      <c r="D19" s="21">
        <v>4.0011700000000001</v>
      </c>
      <c r="E19" s="21">
        <v>4.1720800000000002</v>
      </c>
      <c r="F19" s="21">
        <v>4.0032300000000003</v>
      </c>
      <c r="G19" s="21">
        <v>4.0032300000000003</v>
      </c>
      <c r="H19" s="21">
        <v>3.9285999999999999</v>
      </c>
      <c r="I19" s="21">
        <v>4.4260200000000003</v>
      </c>
      <c r="J19" s="21">
        <v>4.72567</v>
      </c>
      <c r="K19" s="21">
        <v>4.76877</v>
      </c>
      <c r="L19" s="21">
        <v>4.6206100000000001</v>
      </c>
      <c r="M19" s="21">
        <v>4.7739000000000003</v>
      </c>
      <c r="N19" s="21">
        <v>4.6253799999999998</v>
      </c>
      <c r="O19" s="11"/>
    </row>
    <row r="20" spans="1:15" ht="31.5" customHeight="1" x14ac:dyDescent="0.25">
      <c r="A20" s="31"/>
      <c r="B20" s="16" t="s">
        <v>18</v>
      </c>
      <c r="C20" s="21">
        <v>4.5447300000000004</v>
      </c>
      <c r="D20" s="21">
        <v>4.8108599999999999</v>
      </c>
      <c r="E20" s="21">
        <v>4.3942100000000002</v>
      </c>
      <c r="F20" s="21">
        <v>4.5763699999999998</v>
      </c>
      <c r="G20" s="21">
        <v>4.3332499999999996</v>
      </c>
      <c r="H20" s="21">
        <v>4.44937</v>
      </c>
      <c r="I20" s="21">
        <v>5.0128899999999996</v>
      </c>
      <c r="J20" s="21">
        <v>5.1460400000000002</v>
      </c>
      <c r="K20" s="21">
        <v>5.1653700000000002</v>
      </c>
      <c r="L20" s="21">
        <v>5.0992600000000001</v>
      </c>
      <c r="M20" s="21">
        <v>5.2134200000000002</v>
      </c>
      <c r="N20" s="21">
        <v>5.1322299999999998</v>
      </c>
      <c r="O20" s="11"/>
    </row>
    <row r="21" spans="1:15" ht="31.5" customHeight="1" x14ac:dyDescent="0.25">
      <c r="A21" s="31" t="s">
        <v>19</v>
      </c>
      <c r="B21" s="16" t="s">
        <v>17</v>
      </c>
      <c r="C21" s="21">
        <f>C15-C17-C19</f>
        <v>0.50001000000000051</v>
      </c>
      <c r="D21" s="21">
        <f t="shared" ref="D21:L21" si="4">D15-D17-D19</f>
        <v>0.49998999999999949</v>
      </c>
      <c r="E21" s="21">
        <f t="shared" si="4"/>
        <v>0.49999999999999911</v>
      </c>
      <c r="F21" s="21">
        <f t="shared" si="4"/>
        <v>0.5</v>
      </c>
      <c r="G21" s="21">
        <f t="shared" si="4"/>
        <v>0.49999999999999911</v>
      </c>
      <c r="H21" s="21">
        <f t="shared" si="4"/>
        <v>0.49999999999999956</v>
      </c>
      <c r="I21" s="21">
        <f t="shared" si="4"/>
        <v>0.79999999999999982</v>
      </c>
      <c r="J21" s="21">
        <f t="shared" si="4"/>
        <v>0.79999999999999982</v>
      </c>
      <c r="K21" s="21">
        <f t="shared" si="4"/>
        <v>0.88925000000000054</v>
      </c>
      <c r="L21" s="21">
        <f t="shared" si="4"/>
        <v>0.79999999999999893</v>
      </c>
      <c r="M21" s="21">
        <f>M15-M17-M19</f>
        <v>0.79999999999999893</v>
      </c>
      <c r="N21" s="21">
        <f>N15-N17-N19</f>
        <v>0.80000000000000071</v>
      </c>
      <c r="O21" s="11"/>
    </row>
    <row r="22" spans="1:15" ht="31.5" customHeight="1" x14ac:dyDescent="0.25">
      <c r="A22" s="31"/>
      <c r="B22" s="16" t="s">
        <v>18</v>
      </c>
      <c r="C22" s="21">
        <f t="shared" ref="C22:L22" si="5">C18-C20</f>
        <v>7.76299999999992E-2</v>
      </c>
      <c r="D22" s="21">
        <f t="shared" si="5"/>
        <v>6.2300000000004019E-3</v>
      </c>
      <c r="E22" s="21">
        <f t="shared" si="5"/>
        <v>0.23245999999999967</v>
      </c>
      <c r="F22" s="21">
        <f t="shared" si="5"/>
        <v>0.19756000000000018</v>
      </c>
      <c r="G22" s="21">
        <f t="shared" si="5"/>
        <v>0.2924900000000008</v>
      </c>
      <c r="H22" s="21">
        <f t="shared" si="5"/>
        <v>0.24064999999999959</v>
      </c>
      <c r="I22" s="21">
        <f t="shared" si="5"/>
        <v>5.1510000000000389E-2</v>
      </c>
      <c r="J22" s="21">
        <f t="shared" si="5"/>
        <v>0.12300000000000022</v>
      </c>
      <c r="K22" s="21">
        <f t="shared" si="5"/>
        <v>0.26143999999999945</v>
      </c>
      <c r="L22" s="21">
        <f t="shared" si="5"/>
        <v>1.2999999999999901E-2</v>
      </c>
      <c r="M22" s="21">
        <f>M18-M20</f>
        <v>0.11122999999999994</v>
      </c>
      <c r="N22" s="21">
        <f>N18-N20</f>
        <v>0.13555000000000028</v>
      </c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</sheetData>
  <mergeCells count="11">
    <mergeCell ref="B2:B3"/>
    <mergeCell ref="C2:N2"/>
    <mergeCell ref="A4:N4"/>
    <mergeCell ref="A5:A6"/>
    <mergeCell ref="A9:A10"/>
    <mergeCell ref="A21:A22"/>
    <mergeCell ref="A11:A12"/>
    <mergeCell ref="A13:A14"/>
    <mergeCell ref="A15:A16"/>
    <mergeCell ref="A17:A18"/>
    <mergeCell ref="A19:A20"/>
  </mergeCells>
  <pageMargins left="0.7" right="0.7" top="0.75" bottom="0.75" header="0.51180555555555496" footer="0.51180555555555496"/>
  <pageSetup paperSize="9" scale="75" firstPageNumber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2023</vt:lpstr>
      <vt:lpstr>2024</vt:lpstr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ods</dc:creator>
  <cp:lastModifiedBy>ods</cp:lastModifiedBy>
  <cp:revision>5</cp:revision>
  <cp:lastPrinted>2026-02-04T12:28:34Z</cp:lastPrinted>
  <dcterms:created xsi:type="dcterms:W3CDTF">2006-09-28T05:33:49Z</dcterms:created>
  <dcterms:modified xsi:type="dcterms:W3CDTF">2026-02-09T07:03:11Z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